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9-Team Dbl Elimination Bracket" sheetId="1" r:id="rId4"/>
  </sheets>
</workbook>
</file>

<file path=xl/sharedStrings.xml><?xml version="1.0" encoding="utf-8"?>
<sst xmlns="http://schemas.openxmlformats.org/spreadsheetml/2006/main" uniqueCount="40">
  <si>
    <t>Templeton</t>
  </si>
  <si>
    <t xml:space="preserve">  2:30pm July 1  (2</t>
  </si>
  <si>
    <r>
      <rPr>
        <b val="1"/>
        <sz val="11"/>
        <color indexed="8"/>
        <rFont val="Book Antiqua"/>
      </rPr>
      <t>Firebaugh</t>
    </r>
  </si>
  <si>
    <t>Firebaugh</t>
  </si>
  <si>
    <t xml:space="preserve"> 5:00pm July 3 (9</t>
  </si>
  <si>
    <r>
      <rPr>
        <b val="1"/>
        <sz val="11"/>
        <color indexed="8"/>
        <rFont val="Book Antiqua"/>
      </rPr>
      <t>Fowler</t>
    </r>
  </si>
  <si>
    <t>Clovis West</t>
  </si>
  <si>
    <t xml:space="preserve">   5:00pm July 1  (3</t>
  </si>
  <si>
    <t>Fowler</t>
  </si>
  <si>
    <t>Buchanan</t>
  </si>
  <si>
    <t xml:space="preserve">  (13  </t>
  </si>
  <si>
    <r>
      <rPr>
        <b val="1"/>
        <sz val="11"/>
        <color indexed="8"/>
        <rFont val="Book Antiqua"/>
      </rPr>
      <t>Hanford</t>
    </r>
  </si>
  <si>
    <t>Lodi</t>
  </si>
  <si>
    <t xml:space="preserve">  5:00pm July 2 (5</t>
  </si>
  <si>
    <r>
      <rPr>
        <b val="1"/>
        <sz val="11"/>
        <color indexed="8"/>
        <rFont val="Book Antiqua"/>
      </rPr>
      <t>Kingsburg</t>
    </r>
  </si>
  <si>
    <t xml:space="preserve">        7:30pm July 1 (1</t>
  </si>
  <si>
    <t>Kingsburg</t>
  </si>
  <si>
    <t xml:space="preserve"> 7:30pm July 3 (10</t>
  </si>
  <si>
    <t>Kerman</t>
  </si>
  <si>
    <t xml:space="preserve">       2:30pm July 2 (4</t>
  </si>
  <si>
    <t>(16</t>
  </si>
  <si>
    <t>Hanford</t>
  </si>
  <si>
    <t>Winner</t>
  </si>
  <si>
    <r>
      <rPr>
        <b val="1"/>
        <sz val="11"/>
        <color indexed="8"/>
        <rFont val="Book Antiqua"/>
      </rPr>
      <t>Templeton</t>
    </r>
  </si>
  <si>
    <t xml:space="preserve">      7:30pm July 2 (6</t>
  </si>
  <si>
    <r>
      <rPr>
        <b val="1"/>
        <sz val="11"/>
        <color indexed="8"/>
        <rFont val="Book Antiqua"/>
      </rPr>
      <t>Lodi</t>
    </r>
  </si>
  <si>
    <t xml:space="preserve"> 10:30am July 4 (12</t>
  </si>
  <si>
    <t>or</t>
  </si>
  <si>
    <t xml:space="preserve">(17  </t>
  </si>
  <si>
    <t>Champion</t>
  </si>
  <si>
    <t xml:space="preserve">    2:30pm July 3 (8</t>
  </si>
  <si>
    <t>(15</t>
  </si>
  <si>
    <r>
      <rPr>
        <b val="1"/>
        <sz val="11"/>
        <color indexed="8"/>
        <rFont val="Book Antiqua"/>
      </rPr>
      <t>Kerman</t>
    </r>
  </si>
  <si>
    <r>
      <rPr>
        <b val="1"/>
        <sz val="11"/>
        <color indexed="8"/>
        <rFont val="Book Antiqua"/>
      </rPr>
      <t>Clovis West</t>
    </r>
  </si>
  <si>
    <t xml:space="preserve">         (14</t>
  </si>
  <si>
    <t xml:space="preserve">  8:00am July 4 (11</t>
  </si>
  <si>
    <r>
      <rPr>
        <b val="1"/>
        <sz val="11"/>
        <color indexed="8"/>
        <rFont val="Book Antiqua"/>
      </rPr>
      <t>Buchanan</t>
    </r>
  </si>
  <si>
    <t>12:00 July 3 (7</t>
  </si>
  <si>
    <t>Loser of 16</t>
  </si>
  <si>
    <t>if first loss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</si>
</sst>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h:mmAM/PM mmmm d"/>
  </numFmts>
  <fonts count="8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sz val="11"/>
      <color indexed="8"/>
      <name val="Book Antiqua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sz val="11"/>
      <color indexed="11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right" vertical="bottom"/>
    </xf>
    <xf numFmtId="49" fontId="5" fillId="2" borderId="2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left" vertical="bottom"/>
    </xf>
    <xf numFmtId="49" fontId="4" fillId="2" borderId="3" applyNumberFormat="1" applyFont="1" applyFill="1" applyBorder="1" applyAlignment="1" applyProtection="0">
      <alignment horizontal="right" vertical="center"/>
    </xf>
    <xf numFmtId="0" fontId="0" fillId="2" borderId="4" applyNumberFormat="0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horizontal="right" vertical="bottom"/>
    </xf>
    <xf numFmtId="0" fontId="4" fillId="2" borderId="5" applyNumberFormat="0" applyFont="1" applyFill="1" applyBorder="1" applyAlignment="1" applyProtection="0">
      <alignment horizontal="right" vertical="center"/>
    </xf>
    <xf numFmtId="0" fontId="0" fillId="2" borderId="6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center" vertical="bottom"/>
    </xf>
    <xf numFmtId="0" fontId="6" fillId="2" borderId="7" applyNumberFormat="1" applyFont="1" applyFill="1" applyBorder="1" applyAlignment="1" applyProtection="0">
      <alignment horizontal="left" vertical="bottom"/>
    </xf>
    <xf numFmtId="1" fontId="4" fillId="2" borderId="5" applyNumberFormat="1" applyFont="1" applyFill="1" applyBorder="1" applyAlignment="1" applyProtection="0">
      <alignment horizontal="left" vertical="bottom"/>
    </xf>
    <xf numFmtId="0" fontId="4" fillId="2" borderId="9" applyNumberFormat="0" applyFont="1" applyFill="1" applyBorder="1" applyAlignment="1" applyProtection="0">
      <alignment horizontal="right" vertical="bottom"/>
    </xf>
    <xf numFmtId="49" fontId="4" fillId="2" borderId="5" applyNumberFormat="1" applyFont="1" applyFill="1" applyBorder="1" applyAlignment="1" applyProtection="0">
      <alignment horizontal="right" vertical="bottom"/>
    </xf>
    <xf numFmtId="49" fontId="5" fillId="2" borderId="4" applyNumberFormat="1" applyFont="1" applyFill="1" applyBorder="1" applyAlignment="1" applyProtection="0">
      <alignment horizontal="right" vertical="bottom"/>
    </xf>
    <xf numFmtId="0" fontId="5" fillId="2" borderId="2" applyNumberFormat="0" applyFont="1" applyFill="1" applyBorder="1" applyAlignment="1" applyProtection="0">
      <alignment horizontal="right" vertical="bottom"/>
    </xf>
    <xf numFmtId="0" fontId="7" fillId="2" borderId="1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left" vertical="bottom"/>
    </xf>
    <xf numFmtId="59" fontId="4" fillId="2" borderId="5" applyNumberFormat="1" applyFont="1" applyFill="1" applyBorder="1" applyAlignment="1" applyProtection="0">
      <alignment horizontal="right" vertical="bottom"/>
    </xf>
    <xf numFmtId="0" fontId="0" fillId="2" borderId="2" applyNumberFormat="0" applyFont="1" applyFill="1" applyBorder="1" applyAlignment="1" applyProtection="0">
      <alignment vertical="bottom"/>
    </xf>
    <xf numFmtId="1" fontId="4" fillId="2" borderId="3" applyNumberFormat="1" applyFont="1" applyFill="1" applyBorder="1" applyAlignment="1" applyProtection="0">
      <alignment horizontal="left" vertical="bottom"/>
    </xf>
    <xf numFmtId="0" fontId="6" fillId="2" borderId="6" applyNumberFormat="1" applyFont="1" applyFill="1" applyBorder="1" applyAlignment="1" applyProtection="0">
      <alignment horizontal="left" vertical="bottom"/>
    </xf>
    <xf numFmtId="0" fontId="5" fillId="2" borderId="8" applyNumberFormat="0" applyFont="1" applyFill="1" applyBorder="1" applyAlignment="1" applyProtection="0">
      <alignment horizontal="right" vertical="bottom"/>
    </xf>
    <xf numFmtId="49" fontId="5" fillId="2" borderId="10" applyNumberFormat="1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49" fontId="4" fillId="2" borderId="12" applyNumberFormat="1" applyFont="1" applyFill="1" applyBorder="1" applyAlignment="1" applyProtection="0">
      <alignment horizontal="center" vertical="bottom"/>
    </xf>
    <xf numFmtId="0" fontId="4" fillId="2" borderId="13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left" vertical="bottom"/>
    </xf>
    <xf numFmtId="1" fontId="5" fillId="2" borderId="1" applyNumberFormat="1" applyFont="1" applyFill="1" applyBorder="1" applyAlignment="1" applyProtection="0">
      <alignment horizontal="left" vertical="bottom"/>
    </xf>
    <xf numFmtId="59" fontId="0" fillId="2" borderId="5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horizontal="left" vertical="bottom"/>
    </xf>
    <xf numFmtId="49" fontId="4" fillId="2" borderId="7" applyNumberFormat="1" applyFont="1" applyFill="1" applyBorder="1" applyAlignment="1" applyProtection="0">
      <alignment horizontal="right" vertical="bottom"/>
    </xf>
    <xf numFmtId="0" fontId="4" fillId="2" borderId="3" applyNumberFormat="0" applyFont="1" applyFill="1" applyBorder="1" applyAlignment="1" applyProtection="0">
      <alignment horizontal="right" vertical="bottom"/>
    </xf>
    <xf numFmtId="59" fontId="4" fillId="2" borderId="3" applyNumberFormat="1" applyFont="1" applyFill="1" applyBorder="1" applyAlignment="1" applyProtection="0">
      <alignment horizontal="right" vertical="bottom"/>
    </xf>
    <xf numFmtId="0" fontId="0" fillId="2" borderId="14" applyNumberFormat="0" applyFont="1" applyFill="1" applyBorder="1" applyAlignment="1" applyProtection="0">
      <alignment vertical="bottom"/>
    </xf>
    <xf numFmtId="0" fontId="4" fillId="2" borderId="15" applyNumberFormat="0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right" vertical="center"/>
    </xf>
    <xf numFmtId="0" fontId="4" fillId="2" borderId="5" applyNumberFormat="0" applyFont="1" applyFill="1" applyBorder="1" applyAlignment="1" applyProtection="0">
      <alignment horizontal="right" vertical="bottom"/>
    </xf>
    <xf numFmtId="49" fontId="5" fillId="2" borderId="16" applyNumberFormat="1" applyFont="1" applyFill="1" applyBorder="1" applyAlignment="1" applyProtection="0">
      <alignment horizontal="right" vertical="bottom"/>
    </xf>
    <xf numFmtId="0" fontId="6" fillId="2" borderId="7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horizontal="center" vertical="bottom"/>
    </xf>
    <xf numFmtId="49" fontId="4" fillId="2" borderId="9" applyNumberFormat="1" applyFont="1" applyFill="1" applyBorder="1" applyAlignment="1" applyProtection="0">
      <alignment horizontal="center" vertical="bottom"/>
    </xf>
    <xf numFmtId="0" fontId="4" fillId="2" borderId="9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7"/>
  <sheetViews>
    <sheetView workbookViewId="0" showGridLines="0" defaultGridColor="1"/>
  </sheetViews>
  <sheetFormatPr defaultColWidth="8.83333" defaultRowHeight="16.5" customHeight="1" outlineLevelRow="0" outlineLevelCol="0"/>
  <cols>
    <col min="1" max="1" width="16" style="1" customWidth="1"/>
    <col min="2" max="2" width="2.67188" style="1" customWidth="1"/>
    <col min="3" max="3" width="18.5" style="1" customWidth="1"/>
    <col min="4" max="4" width="3.67188" style="1" customWidth="1"/>
    <col min="5" max="5" width="16.1719" style="1" customWidth="1"/>
    <col min="6" max="6" width="9.17188" style="1" customWidth="1"/>
    <col min="7" max="7" width="12.1719" style="1" customWidth="1"/>
    <col min="8" max="8" width="3" style="1" customWidth="1"/>
    <col min="9" max="9" width="1.5" style="1" customWidth="1"/>
    <col min="10" max="10" width="12.1719" style="1" customWidth="1"/>
    <col min="11" max="11" width="18.1719" style="1" customWidth="1"/>
    <col min="12" max="12" width="9.17188" style="1" customWidth="1"/>
    <col min="13" max="13" width="13.8516" style="1" customWidth="1"/>
    <col min="14" max="14" width="9.17188" style="1" customWidth="1"/>
    <col min="15" max="15" width="10.8516" style="1" customWidth="1"/>
    <col min="16" max="256" width="8.85156" style="1" customWidth="1"/>
  </cols>
  <sheetData>
    <row r="1" ht="16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" customHeight="1">
      <c r="A2" s="2"/>
      <c r="B2" s="2"/>
      <c r="C2" t="s" s="4">
        <v>0</v>
      </c>
      <c r="D2" s="5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6" customHeight="1">
      <c r="A3" s="2"/>
      <c r="B3" s="2"/>
      <c r="C3" t="s" s="6">
        <v>1</v>
      </c>
      <c r="D3" s="7"/>
      <c r="E3" t="s" s="8">
        <f>IF(AND(D2=0,D5=0),"W-2",IF(D2&gt;D5,C2,C5))</f>
        <v>2</v>
      </c>
      <c r="F3" s="5">
        <v>2</v>
      </c>
      <c r="G3" s="2"/>
      <c r="H3" s="2"/>
      <c r="I3" s="2"/>
      <c r="J3" s="2"/>
      <c r="K3" s="2"/>
      <c r="L3" s="2"/>
      <c r="M3" s="2"/>
      <c r="N3" s="2"/>
      <c r="O3" s="2"/>
    </row>
    <row r="4" ht="13.65" customHeight="1">
      <c r="A4" s="2"/>
      <c r="B4" s="2"/>
      <c r="C4" s="9"/>
      <c r="D4" s="10"/>
      <c r="E4" s="11"/>
      <c r="F4" s="12"/>
      <c r="G4" s="2"/>
      <c r="H4" s="2"/>
      <c r="I4" s="2"/>
      <c r="J4" s="2"/>
      <c r="K4" s="2"/>
      <c r="L4" s="2"/>
      <c r="M4" s="2"/>
      <c r="N4" s="2"/>
      <c r="O4" s="2"/>
    </row>
    <row r="5" ht="16" customHeight="1">
      <c r="A5" s="2"/>
      <c r="B5" s="2"/>
      <c r="C5" t="s" s="13">
        <v>3</v>
      </c>
      <c r="D5" s="14">
        <v>4</v>
      </c>
      <c r="E5" s="15"/>
      <c r="F5" s="12"/>
      <c r="G5" s="2"/>
      <c r="H5" s="2"/>
      <c r="I5" s="2"/>
      <c r="J5" s="2"/>
      <c r="K5" s="2"/>
      <c r="L5" s="2"/>
      <c r="M5" s="2"/>
      <c r="N5" s="2"/>
      <c r="O5" s="2"/>
    </row>
    <row r="6" ht="16" customHeight="1">
      <c r="A6" s="2"/>
      <c r="B6" s="2"/>
      <c r="C6" s="16"/>
      <c r="D6" s="2"/>
      <c r="E6" t="s" s="17">
        <v>4</v>
      </c>
      <c r="F6" t="s" s="18">
        <f>IF(AND(F3=0,F8=0),"W-9",IF(F3&gt;F8,E3,E8))</f>
        <v>5</v>
      </c>
      <c r="G6" s="19"/>
      <c r="H6" s="5">
        <v>2</v>
      </c>
      <c r="I6" s="20"/>
      <c r="J6" s="2"/>
      <c r="K6" s="2"/>
      <c r="L6" s="2"/>
      <c r="M6" s="2"/>
      <c r="N6" s="2"/>
      <c r="O6" s="2"/>
    </row>
    <row r="7" ht="16" customHeight="1">
      <c r="A7" s="2"/>
      <c r="B7" s="2"/>
      <c r="C7" t="s" s="4">
        <v>6</v>
      </c>
      <c r="D7" s="5">
        <v>1</v>
      </c>
      <c r="E7" s="21"/>
      <c r="F7" s="10"/>
      <c r="G7" s="11"/>
      <c r="H7" s="12"/>
      <c r="I7" s="2"/>
      <c r="J7" s="2"/>
      <c r="K7" s="2"/>
      <c r="L7" s="2"/>
      <c r="M7" s="2"/>
      <c r="N7" s="2"/>
      <c r="O7" s="2"/>
    </row>
    <row r="8" ht="16" customHeight="1">
      <c r="A8" s="2"/>
      <c r="B8" s="2"/>
      <c r="C8" t="s" s="6">
        <v>7</v>
      </c>
      <c r="D8" s="7"/>
      <c r="E8" t="s" s="22">
        <f>IF(AND(D7=0,D10=0),"W-3",IF(D7&gt;D10,C7,C10))</f>
        <v>5</v>
      </c>
      <c r="F8" s="14">
        <v>17</v>
      </c>
      <c r="G8" s="21"/>
      <c r="H8" s="12"/>
      <c r="I8" s="2"/>
      <c r="J8" s="2"/>
      <c r="K8" s="2"/>
      <c r="L8" s="2"/>
      <c r="M8" s="2"/>
      <c r="N8" s="2"/>
      <c r="O8" s="2"/>
    </row>
    <row r="9" ht="13.65" customHeight="1">
      <c r="A9" s="2"/>
      <c r="B9" s="2"/>
      <c r="C9" s="9"/>
      <c r="D9" s="10"/>
      <c r="E9" s="23"/>
      <c r="F9" s="2"/>
      <c r="G9" s="21"/>
      <c r="H9" s="12"/>
      <c r="I9" s="2"/>
      <c r="J9" s="2"/>
      <c r="K9" s="2"/>
      <c r="L9" s="2"/>
      <c r="M9" s="2"/>
      <c r="N9" s="2"/>
      <c r="O9" s="2"/>
    </row>
    <row r="10" ht="16" customHeight="1">
      <c r="A10" s="2"/>
      <c r="B10" s="2"/>
      <c r="C10" t="s" s="13">
        <v>8</v>
      </c>
      <c r="D10" s="14">
        <v>4</v>
      </c>
      <c r="E10" s="20"/>
      <c r="F10" s="24"/>
      <c r="G10" s="21"/>
      <c r="H10" s="12"/>
      <c r="I10" s="2"/>
      <c r="J10" s="2"/>
      <c r="K10" s="2"/>
      <c r="L10" s="2"/>
      <c r="M10" s="2"/>
      <c r="N10" s="2"/>
      <c r="O10" s="2"/>
    </row>
    <row r="11" ht="16" customHeight="1">
      <c r="A11" s="2"/>
      <c r="B11" s="2"/>
      <c r="C11" s="16"/>
      <c r="D11" s="2"/>
      <c r="E11" s="2"/>
      <c r="F11" s="2"/>
      <c r="G11" s="25">
        <v>43650.541666666664</v>
      </c>
      <c r="H11" s="12"/>
      <c r="I11" s="2"/>
      <c r="J11" s="2"/>
      <c r="K11" s="2"/>
      <c r="L11" s="2"/>
      <c r="M11" s="2"/>
      <c r="N11" s="2"/>
      <c r="O11" s="2"/>
    </row>
    <row r="12" ht="16" customHeight="1">
      <c r="A12" s="2"/>
      <c r="B12" s="2"/>
      <c r="C12" t="s" s="4">
        <v>9</v>
      </c>
      <c r="D12" s="5">
        <v>3</v>
      </c>
      <c r="E12" s="2"/>
      <c r="F12" s="2"/>
      <c r="G12" t="s" s="17">
        <v>10</v>
      </c>
      <c r="H12" s="7"/>
      <c r="I12" s="26"/>
      <c r="J12" t="s" s="8">
        <f>IF(AND(H6=0,H17=0),"W-13",IF(H6&gt;H17,F6,F16))</f>
        <v>11</v>
      </c>
      <c r="K12" s="19"/>
      <c r="L12" s="5">
        <v>5</v>
      </c>
      <c r="M12" s="2"/>
      <c r="N12" s="2"/>
      <c r="O12" s="2"/>
    </row>
    <row r="13" ht="16" customHeight="1">
      <c r="A13" t="s" s="4">
        <v>12</v>
      </c>
      <c r="B13" s="5">
        <v>1</v>
      </c>
      <c r="C13" t="s" s="6">
        <v>13</v>
      </c>
      <c r="D13" s="7"/>
      <c r="E13" t="s" s="8">
        <f>IF(AND(D12=0,D15=0),"W-5",IF(D12&gt;D15,C12,C15))</f>
        <v>14</v>
      </c>
      <c r="F13" s="2"/>
      <c r="G13" s="21"/>
      <c r="H13" s="10"/>
      <c r="I13" s="23"/>
      <c r="J13" s="23"/>
      <c r="K13" s="11"/>
      <c r="L13" s="12"/>
      <c r="M13" s="2"/>
      <c r="N13" s="2"/>
      <c r="O13" s="2"/>
    </row>
    <row r="14" ht="16" customHeight="1">
      <c r="A14" t="s" s="6">
        <v>15</v>
      </c>
      <c r="B14" s="12"/>
      <c r="C14" s="9"/>
      <c r="D14" s="10"/>
      <c r="E14" s="27"/>
      <c r="F14" s="14">
        <v>1</v>
      </c>
      <c r="G14" s="21"/>
      <c r="H14" s="12"/>
      <c r="I14" s="2"/>
      <c r="J14" s="2"/>
      <c r="K14" s="21"/>
      <c r="L14" s="12"/>
      <c r="M14" s="2"/>
      <c r="N14" s="2"/>
      <c r="O14" s="2"/>
    </row>
    <row r="15" ht="16" customHeight="1">
      <c r="A15" s="9"/>
      <c r="B15" s="7"/>
      <c r="C15" t="s" s="22">
        <f>IF(AND(B13=0,B16=0),"W-1",IF(B13&gt;B16,A13,A16))</f>
        <v>14</v>
      </c>
      <c r="D15" s="14">
        <v>18</v>
      </c>
      <c r="E15" s="21"/>
      <c r="F15" s="12"/>
      <c r="G15" s="21"/>
      <c r="H15" s="12"/>
      <c r="I15" s="2"/>
      <c r="J15" s="2"/>
      <c r="K15" s="21"/>
      <c r="L15" s="12"/>
      <c r="M15" s="2"/>
      <c r="N15" s="2"/>
      <c r="O15" s="2"/>
    </row>
    <row r="16" ht="16" customHeight="1">
      <c r="A16" t="s" s="13">
        <v>16</v>
      </c>
      <c r="B16" s="28">
        <v>3</v>
      </c>
      <c r="C16" s="16"/>
      <c r="D16" s="2"/>
      <c r="E16" t="s" s="17">
        <v>17</v>
      </c>
      <c r="F16" t="s" s="18">
        <f>IF(AND(F14=0,F19=0),"W-10",IF(F14&gt;F19,E13,E19))</f>
        <v>11</v>
      </c>
      <c r="G16" s="29"/>
      <c r="H16" s="12"/>
      <c r="I16" s="2"/>
      <c r="J16" s="2"/>
      <c r="K16" s="21"/>
      <c r="L16" s="12"/>
      <c r="M16" s="2"/>
      <c r="N16" s="2"/>
      <c r="O16" s="2"/>
    </row>
    <row r="17" ht="16" customHeight="1">
      <c r="A17" s="23"/>
      <c r="B17" s="2"/>
      <c r="C17" s="3"/>
      <c r="D17" s="2"/>
      <c r="E17" s="21"/>
      <c r="F17" s="10"/>
      <c r="G17" s="23"/>
      <c r="H17" s="5">
        <v>3</v>
      </c>
      <c r="I17" s="20"/>
      <c r="J17" s="2"/>
      <c r="K17" s="21"/>
      <c r="L17" s="12"/>
      <c r="M17" s="2"/>
      <c r="N17" s="2"/>
      <c r="O17" s="2"/>
    </row>
    <row r="18" ht="16" customHeight="1">
      <c r="A18" s="2"/>
      <c r="B18" s="2"/>
      <c r="C18" t="s" s="4">
        <v>18</v>
      </c>
      <c r="D18" s="5">
        <v>1</v>
      </c>
      <c r="E18" s="21"/>
      <c r="F18" s="12"/>
      <c r="G18" s="2"/>
      <c r="H18" s="2"/>
      <c r="I18" s="2"/>
      <c r="J18" s="2"/>
      <c r="K18" s="21"/>
      <c r="L18" s="12"/>
      <c r="M18" s="2"/>
      <c r="N18" s="2"/>
      <c r="O18" s="2"/>
    </row>
    <row r="19" ht="16" customHeight="1">
      <c r="A19" s="2"/>
      <c r="B19" s="2"/>
      <c r="C19" t="s" s="6">
        <v>19</v>
      </c>
      <c r="D19" s="7"/>
      <c r="E19" t="s" s="22">
        <f>IF(AND(D18=0,D21=0),"W-4",IF(D18&gt;D21,C18,C21))</f>
        <v>11</v>
      </c>
      <c r="F19" s="14">
        <v>8</v>
      </c>
      <c r="G19" s="2"/>
      <c r="H19" s="2"/>
      <c r="I19" s="2"/>
      <c r="J19" s="24"/>
      <c r="K19" s="25">
        <v>43652.708333333336</v>
      </c>
      <c r="L19" s="12"/>
      <c r="M19" s="2"/>
      <c r="N19" s="2"/>
      <c r="O19" s="2"/>
    </row>
    <row r="20" ht="16.5" customHeight="1">
      <c r="A20" s="2"/>
      <c r="B20" s="2"/>
      <c r="C20" s="9"/>
      <c r="D20" s="10"/>
      <c r="E20" s="23"/>
      <c r="F20" s="2"/>
      <c r="G20" s="2"/>
      <c r="H20" s="2"/>
      <c r="I20" s="2"/>
      <c r="J20" s="2"/>
      <c r="K20" t="s" s="17">
        <v>20</v>
      </c>
      <c r="L20" t="s" s="30">
        <f>IF(AND(L12=0,L29=0),"W-16",IF(L12&gt;L29,J12,K29))</f>
        <v>11</v>
      </c>
      <c r="M20" s="31"/>
      <c r="N20" s="5">
        <v>0</v>
      </c>
      <c r="O20" s="2"/>
    </row>
    <row r="21" ht="16.5" customHeight="1">
      <c r="A21" s="2"/>
      <c r="B21" s="2"/>
      <c r="C21" t="s" s="13">
        <v>21</v>
      </c>
      <c r="D21" s="14">
        <v>4</v>
      </c>
      <c r="E21" s="2"/>
      <c r="F21" s="2"/>
      <c r="G21" s="2"/>
      <c r="H21" s="2"/>
      <c r="I21" s="2"/>
      <c r="J21" s="2"/>
      <c r="K21" s="21"/>
      <c r="L21" t="s" s="32">
        <v>22</v>
      </c>
      <c r="M21" s="33"/>
      <c r="N21" s="12"/>
      <c r="O21" s="2"/>
    </row>
    <row r="22" ht="16" customHeight="1">
      <c r="A22" s="2"/>
      <c r="B22" s="2"/>
      <c r="C22" s="23"/>
      <c r="D22" s="2"/>
      <c r="E22" s="2"/>
      <c r="F22" s="2"/>
      <c r="G22" s="2"/>
      <c r="H22" s="2"/>
      <c r="I22" s="2"/>
      <c r="J22" s="2"/>
      <c r="K22" s="21"/>
      <c r="L22" s="12"/>
      <c r="M22" s="34"/>
      <c r="N22" s="12"/>
      <c r="O22" s="2"/>
    </row>
    <row r="23" ht="13.6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1"/>
      <c r="L23" s="12"/>
      <c r="M23" s="21"/>
      <c r="N23" s="12"/>
      <c r="O23" s="2"/>
    </row>
    <row r="24" ht="13.6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1"/>
      <c r="L24" s="12"/>
      <c r="M24" s="21"/>
      <c r="N24" s="12"/>
      <c r="O24" s="2"/>
    </row>
    <row r="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1"/>
      <c r="L25" s="35"/>
      <c r="M25" s="21"/>
      <c r="N25" s="12"/>
      <c r="O25" s="2"/>
    </row>
    <row r="26" ht="16" customHeight="1">
      <c r="A26" t="s" s="8">
        <f>IF(AND(D2=0,D5=0),"L-2",IF(D2&gt;D5,C5,C2))</f>
        <v>23</v>
      </c>
      <c r="B26" s="5">
        <v>0</v>
      </c>
      <c r="C26" s="2"/>
      <c r="D26" s="2"/>
      <c r="E26" t="s" s="8">
        <f>IF(AND(F14=0,F19=0),"L-10",IF(F14&gt;F19,E19,E13))</f>
        <v>14</v>
      </c>
      <c r="F26" s="5">
        <v>0</v>
      </c>
      <c r="G26" s="2"/>
      <c r="H26" s="36"/>
      <c r="I26" s="36"/>
      <c r="J26" s="2"/>
      <c r="K26" s="21"/>
      <c r="L26" s="12"/>
      <c r="M26" s="37">
        <v>43652.8125</v>
      </c>
      <c r="N26" s="12"/>
      <c r="O26" s="2"/>
    </row>
    <row r="27" ht="16.5" customHeight="1">
      <c r="A27" t="s" s="6">
        <v>24</v>
      </c>
      <c r="B27" s="7"/>
      <c r="C27" t="s" s="8">
        <f>IF(AND(B26=0,B29=0),"W-6",IF(B26&gt;B29,A26,A29))</f>
        <v>25</v>
      </c>
      <c r="D27" s="5">
        <v>9</v>
      </c>
      <c r="E27" t="s" s="6">
        <v>26</v>
      </c>
      <c r="F27" t="s" s="18">
        <f>IF(AND(F26=0,F29=0),"W-12",IF(F26&gt;F29,E26,E29))</f>
        <v>25</v>
      </c>
      <c r="G27" s="19"/>
      <c r="H27" s="5">
        <v>1</v>
      </c>
      <c r="I27" t="s" s="8">
        <f>IF(AND(H6=0,H17=0),"L-13",IF(H6&gt;H17,F16,F6))</f>
        <v>5</v>
      </c>
      <c r="J27" s="19"/>
      <c r="K27" s="38">
        <v>2</v>
      </c>
      <c r="L27" t="s" s="39">
        <v>27</v>
      </c>
      <c r="M27" t="s" s="17">
        <v>28</v>
      </c>
      <c r="N27" t="s" s="30">
        <f>IF(AND(N20=0,N34=0),"",IF(N20&gt;N34,L20,L34))</f>
      </c>
      <c r="O27" s="31"/>
    </row>
    <row r="28" ht="16.5" customHeight="1">
      <c r="A28" s="9"/>
      <c r="B28" s="10"/>
      <c r="C28" s="40"/>
      <c r="D28" s="12"/>
      <c r="E28" s="9"/>
      <c r="F28" s="10"/>
      <c r="G28" s="40"/>
      <c r="H28" s="12"/>
      <c r="I28" s="23"/>
      <c r="J28" s="41">
        <v>43651.708333333336</v>
      </c>
      <c r="K28" s="42"/>
      <c r="L28" s="12"/>
      <c r="M28" s="21"/>
      <c r="N28" t="s" s="32">
        <v>29</v>
      </c>
      <c r="O28" s="43"/>
    </row>
    <row r="29" ht="16" customHeight="1">
      <c r="A29" t="s" s="22">
        <f>IF(AND(B13=0,B16=0),"L-1",IF(B13&gt;B16,A16,A13))</f>
        <v>25</v>
      </c>
      <c r="B29" s="14">
        <v>13</v>
      </c>
      <c r="C29" t="s" s="44">
        <v>30</v>
      </c>
      <c r="D29" s="7"/>
      <c r="E29" t="s" s="22">
        <f>IF(AND(D27=0,D31=0),"W-8",IF(D27&gt;D31,C27,C31))</f>
        <v>25</v>
      </c>
      <c r="F29" s="14">
        <v>4</v>
      </c>
      <c r="G29" s="45"/>
      <c r="H29" s="35"/>
      <c r="I29" s="24"/>
      <c r="J29" t="s" s="44">
        <v>31</v>
      </c>
      <c r="K29" t="s" s="46">
        <f>IF(AND(K27=0,K31=0),"W-15",IF(K27&gt;K31,I27,I31))</f>
        <v>32</v>
      </c>
      <c r="L29" s="14">
        <v>0</v>
      </c>
      <c r="M29" s="21"/>
      <c r="N29" s="12"/>
      <c r="O29" s="2"/>
    </row>
    <row r="30" ht="16" customHeight="1">
      <c r="A30" s="23"/>
      <c r="B30" s="2"/>
      <c r="C30" s="9"/>
      <c r="D30" s="10"/>
      <c r="E30" s="16"/>
      <c r="F30" s="24"/>
      <c r="G30" s="25">
        <v>43650.645833333336</v>
      </c>
      <c r="H30" s="12"/>
      <c r="I30" s="2"/>
      <c r="J30" s="9"/>
      <c r="K30" s="10"/>
      <c r="L30" s="2"/>
      <c r="M30" s="21"/>
      <c r="N30" s="12"/>
      <c r="O30" s="2"/>
    </row>
    <row r="31" ht="16" customHeight="1">
      <c r="A31" s="2"/>
      <c r="B31" s="2"/>
      <c r="C31" t="s" s="22">
        <f>IF(AND(D7=0,D10=0),"L-3",IF(D7&gt;D10,C10,C7))</f>
        <v>33</v>
      </c>
      <c r="D31" s="14">
        <v>5</v>
      </c>
      <c r="E31" s="3"/>
      <c r="F31" s="2"/>
      <c r="G31" t="s" s="44">
        <v>34</v>
      </c>
      <c r="H31" s="7"/>
      <c r="I31" t="s" s="8">
        <f>IF(AND(H27=0,H33=0),"W-14",IF(H27&gt;H33,F27,F33))</f>
        <v>32</v>
      </c>
      <c r="J31" s="29"/>
      <c r="K31" s="14">
        <v>6</v>
      </c>
      <c r="L31" s="2"/>
      <c r="M31" s="21"/>
      <c r="N31" s="12"/>
      <c r="O31" s="2"/>
    </row>
    <row r="32" ht="16" customHeight="1">
      <c r="A32" s="2"/>
      <c r="B32" s="2"/>
      <c r="C32" s="16"/>
      <c r="D32" s="2"/>
      <c r="E32" t="s" s="8">
        <f>IF(AND(F3=0,F8=0),"L-9",IF(F3&gt;F8,E8,E3))</f>
        <v>2</v>
      </c>
      <c r="F32" s="5">
        <v>1</v>
      </c>
      <c r="G32" s="9"/>
      <c r="H32" s="10"/>
      <c r="I32" s="23"/>
      <c r="J32" s="23"/>
      <c r="K32" s="2"/>
      <c r="L32" s="2"/>
      <c r="M32" s="21"/>
      <c r="N32" s="12"/>
      <c r="O32" s="2"/>
    </row>
    <row r="33" ht="16" customHeight="1">
      <c r="A33" s="2"/>
      <c r="B33" s="2"/>
      <c r="C33" s="3"/>
      <c r="D33" s="2"/>
      <c r="E33" t="s" s="6">
        <v>35</v>
      </c>
      <c r="F33" t="s" s="18">
        <v>18</v>
      </c>
      <c r="G33" s="29"/>
      <c r="H33" s="47">
        <v>5</v>
      </c>
      <c r="I33" s="48"/>
      <c r="J33" s="2"/>
      <c r="K33" s="2"/>
      <c r="L33" s="2"/>
      <c r="M33" s="21"/>
      <c r="N33" s="12"/>
      <c r="O33" s="2"/>
    </row>
    <row r="34" ht="16" customHeight="1">
      <c r="A34" s="2"/>
      <c r="B34" s="2"/>
      <c r="C34" t="s" s="8">
        <f>IF(AND(D12=0,D15=0),"L-5",IF(D12&gt;D15,C15,C12))</f>
        <v>36</v>
      </c>
      <c r="D34" s="5">
        <v>1</v>
      </c>
      <c r="E34" s="9"/>
      <c r="F34" s="10"/>
      <c r="G34" s="23"/>
      <c r="H34" s="2"/>
      <c r="I34" s="2"/>
      <c r="J34" s="2"/>
      <c r="K34" s="2"/>
      <c r="L34" t="s" s="4">
        <f>IF(AND(L12=0,L29=0),"",IF(L12&gt;L29,"",J12))</f>
      </c>
      <c r="M34" s="49"/>
      <c r="N34" s="14">
        <v>0</v>
      </c>
      <c r="O34" s="2"/>
    </row>
    <row r="35" ht="16" customHeight="1">
      <c r="A35" s="2"/>
      <c r="B35" s="2"/>
      <c r="C35" t="s" s="6">
        <v>37</v>
      </c>
      <c r="D35" s="7"/>
      <c r="E35" t="s" s="22">
        <f>IF(AND(D34=0,D37=0),"W-7",IF(D34&gt;D37,C34,C37))</f>
        <v>32</v>
      </c>
      <c r="F35" s="14">
        <v>10</v>
      </c>
      <c r="G35" s="2"/>
      <c r="H35" s="2"/>
      <c r="I35" s="2"/>
      <c r="J35" s="2"/>
      <c r="K35" s="2"/>
      <c r="L35" t="s" s="50">
        <v>38</v>
      </c>
      <c r="M35" s="51"/>
      <c r="N35" s="2"/>
      <c r="O35" s="2"/>
    </row>
    <row r="36" ht="16" customHeight="1">
      <c r="A36" s="2"/>
      <c r="B36" s="2"/>
      <c r="C36" s="9"/>
      <c r="D36" s="10"/>
      <c r="E36" s="23"/>
      <c r="F36" s="2"/>
      <c r="G36" s="2"/>
      <c r="H36" s="2"/>
      <c r="I36" s="2"/>
      <c r="J36" s="2"/>
      <c r="K36" s="2"/>
      <c r="L36" t="s" s="52">
        <v>39</v>
      </c>
      <c r="M36" s="53"/>
      <c r="N36" s="2"/>
      <c r="O36" s="2"/>
    </row>
    <row r="37" ht="16" customHeight="1">
      <c r="A37" s="2"/>
      <c r="B37" s="2"/>
      <c r="C37" t="s" s="22">
        <f>IF(AND(D18=0,D21=0),"L-4",IF(D18&gt;D21,C21,C18))</f>
        <v>32</v>
      </c>
      <c r="D37" s="14">
        <v>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24">
    <mergeCell ref="C3:C4"/>
    <mergeCell ref="C8:C9"/>
    <mergeCell ref="C19:C20"/>
    <mergeCell ref="L35:M35"/>
    <mergeCell ref="F6:G6"/>
    <mergeCell ref="J12:K12"/>
    <mergeCell ref="F33:G33"/>
    <mergeCell ref="F27:G27"/>
    <mergeCell ref="L20:M20"/>
    <mergeCell ref="C35:C36"/>
    <mergeCell ref="L36:M36"/>
    <mergeCell ref="L21:M21"/>
    <mergeCell ref="N28:O28"/>
    <mergeCell ref="A14:A15"/>
    <mergeCell ref="C13:C14"/>
    <mergeCell ref="F16:G16"/>
    <mergeCell ref="E33:E34"/>
    <mergeCell ref="E27:E28"/>
    <mergeCell ref="I27:J27"/>
    <mergeCell ref="I31:J31"/>
    <mergeCell ref="A27:A28"/>
    <mergeCell ref="C29:C30"/>
    <mergeCell ref="N27:O27"/>
    <mergeCell ref="L34:M34"/>
  </mergeCells>
  <pageMargins left="0.17" right="0.18" top="0.53" bottom="0.16" header="0.16" footer="0.16"/>
  <pageSetup firstPageNumber="1" fitToHeight="1" fitToWidth="1" scale="100" useFirstPageNumber="0" orientation="landscape" pageOrder="downThenOver"/>
  <headerFooter>
    <oddHeader>&amp;C&amp;"Book Antiqua,Bold Italic"&amp;12&amp;K0000002019 Central California Cal Ripken State Tournament
Hosted by Kingsburg Youth Baseball
July 1st - 7th</oddHeader>
    <oddFooter>&amp;C&amp;"Helvetica Neue,Regular"&amp;12&amp;K000000Winner advances to the PSW Regional tournament @ Rohnert Park Ca.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